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mlaus-my.sharepoint.com/personal/shickey_mla_com_au/Documents/Documents/"/>
    </mc:Choice>
  </mc:AlternateContent>
  <xr:revisionPtr revIDLastSave="0" documentId="8_{8EAF2426-8750-48FF-BEC1-9A7C5382568B}" xr6:coauthVersionLast="47" xr6:coauthVersionMax="47" xr10:uidLastSave="{00000000-0000-0000-0000-000000000000}"/>
  <bookViews>
    <workbookView xWindow="-120" yWindow="-120" windowWidth="25440" windowHeight="15270" xr2:uid="{844C60AA-10C5-44E4-829B-7CB5ACB1D91B}"/>
  </bookViews>
  <sheets>
    <sheet name="Budget (MDC)"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3" i="2" l="1"/>
  <c r="J62" i="2"/>
  <c r="J61" i="2"/>
  <c r="J60" i="2"/>
  <c r="J59" i="2"/>
  <c r="F8" i="2"/>
  <c r="F18" i="2" s="1"/>
  <c r="F6" i="2"/>
  <c r="G6" i="2" s="1"/>
  <c r="H6" i="2" s="1"/>
  <c r="I6" i="2" s="1"/>
  <c r="I17" i="2" s="1"/>
  <c r="G4" i="2"/>
  <c r="H4" i="2" s="1"/>
  <c r="I4" i="2" s="1"/>
  <c r="F4" i="2"/>
  <c r="F16" i="2" s="1"/>
  <c r="I55" i="2"/>
  <c r="H55" i="2"/>
  <c r="G55" i="2"/>
  <c r="F55" i="2"/>
  <c r="E55" i="2"/>
  <c r="J48" i="2"/>
  <c r="J47" i="2"/>
  <c r="J51" i="2"/>
  <c r="J46" i="2"/>
  <c r="J45" i="2"/>
  <c r="J44" i="2"/>
  <c r="I30" i="2"/>
  <c r="G30" i="2"/>
  <c r="H30" i="2"/>
  <c r="F30" i="2"/>
  <c r="E30" i="2"/>
  <c r="G29" i="2"/>
  <c r="H29" i="2"/>
  <c r="F29" i="2"/>
  <c r="E28" i="2"/>
  <c r="I29" i="2"/>
  <c r="E29" i="2"/>
  <c r="I28" i="2"/>
  <c r="G28" i="2"/>
  <c r="H28" i="2"/>
  <c r="F28" i="2"/>
  <c r="I27" i="2"/>
  <c r="E27" i="2"/>
  <c r="F27" i="2"/>
  <c r="G27" i="2"/>
  <c r="H27" i="2"/>
  <c r="I25" i="2"/>
  <c r="G25" i="2"/>
  <c r="H25" i="2"/>
  <c r="F25" i="2"/>
  <c r="E25" i="2"/>
  <c r="J13" i="2"/>
  <c r="J12" i="2"/>
  <c r="J11" i="2"/>
  <c r="E18" i="2"/>
  <c r="E17" i="2"/>
  <c r="E16" i="2"/>
  <c r="G8" i="2" l="1"/>
  <c r="H8" i="2" s="1"/>
  <c r="I8" i="2" s="1"/>
  <c r="G17" i="2"/>
  <c r="H17" i="2"/>
  <c r="F17" i="2"/>
  <c r="J55" i="2"/>
  <c r="I39" i="2"/>
  <c r="F39" i="2"/>
  <c r="E39" i="2"/>
  <c r="G39" i="2"/>
  <c r="H39" i="2"/>
  <c r="E20" i="2"/>
  <c r="F20" i="2"/>
  <c r="J29" i="2"/>
  <c r="J17" i="2"/>
  <c r="J25" i="2"/>
  <c r="J28" i="2"/>
  <c r="J30" i="2"/>
  <c r="J27" i="2"/>
  <c r="J26" i="2"/>
  <c r="J6" i="2"/>
  <c r="G18" i="2" l="1"/>
  <c r="G16" i="2"/>
  <c r="J39" i="2"/>
  <c r="I18" i="2" l="1"/>
  <c r="H18" i="2"/>
  <c r="J8" i="2"/>
  <c r="G20" i="2"/>
  <c r="H16" i="2"/>
  <c r="J4" i="2"/>
  <c r="H20" i="2" l="1"/>
  <c r="J18" i="2"/>
  <c r="I16" i="2"/>
  <c r="J16" i="2" s="1"/>
  <c r="J20" i="2" s="1"/>
  <c r="E67" i="2" s="1"/>
  <c r="I20" i="2"/>
  <c r="E68" i="2" l="1"/>
  <c r="E69" i="2"/>
  <c r="E70" i="2" l="1"/>
  <c r="E7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tc={0065D404-168F-4B27-B9C8-B0E48E155CB1}</author>
    <author>tc={3D5461A6-7FFB-4544-9CC9-5BD9957BE53E}</author>
    <author>tc={34248D86-6734-4DB2-AF31-40FF2F96C55B}</author>
    <author>tc={AFEAA5AF-9C72-4CCB-B6C8-0EFE8CB96E39}</author>
    <author>tc={B37A371B-D28F-4CD4-990D-3B72E2CCD984}</author>
    <author>tc={7BB649C4-A090-4FED-B277-63985CC5269A}</author>
    <author>tc={253073D7-1DB4-43EF-89C4-6B54E304D952}</author>
    <author>tc={994B23DC-C395-43DB-8983-746E9B25B7EE}</author>
  </authors>
  <commentList>
    <comment ref="D3" authorId="0" shapeId="0" xr:uid="{0065D404-168F-4B27-B9C8-B0E48E155CB1}">
      <text>
        <t xml:space="preserve">[Threaded comment]
Your version of Excel allows you to read this threaded comment; however, any edits to it will get removed if the file is opened in a newer version of Excel. Learn more: https://go.microsoft.com/fwlink/?linkid=870924
Comment:
    Required for annual salary calculation </t>
      </text>
    </comment>
    <comment ref="E3" authorId="1" shapeId="0" xr:uid="{3D5461A6-7FFB-4544-9CC9-5BD9957BE53E}">
      <text>
        <t>[Threaded comment]
Your version of Excel allows you to read this threaded comment; however, any edits to it will get removed if the file is opened in a newer version of Excel. Learn more: https://go.microsoft.com/fwlink/?linkid=870924
Comment:
    Annual salary calculation = base salary x FTE (may also need to adjust if only working part of a FY, e.g. 3 months)</t>
      </text>
    </comment>
    <comment ref="B15" authorId="2" shapeId="0" xr:uid="{34248D86-6734-4DB2-AF31-40FF2F96C55B}">
      <text>
        <t>[Threaded comment]
Your version of Excel allows you to read this threaded comment; however, any edits to it will get removed if the file is opened in a newer version of Excel. Learn more: https://go.microsoft.com/fwlink/?linkid=870924
Comment:
    Staff on-costs (e.g. superannuation, leave entitlements and workers compensation) are allowable as cash contributions in MDC projects. On-costs should only be included for staff directly employed on the project activities, and should not include other organisational overheads</t>
      </text>
    </comment>
    <comment ref="C25" authorId="3" shapeId="0" xr:uid="{AFEAA5AF-9C72-4CCB-B6C8-0EFE8CB96E39}">
      <text>
        <t>[Threaded comment]
Your version of Excel allows you to read this threaded comment; however, any edits to it will get removed if the file is opened in a newer version of Excel. Learn more: https://go.microsoft.com/fwlink/?linkid=870924
Comment:
    Adjust example calculations as needed</t>
      </text>
    </comment>
    <comment ref="B43" authorId="4" shapeId="0" xr:uid="{B37A371B-D28F-4CD4-990D-3B72E2CCD984}">
      <text>
        <t>[Threaded comment]
Your version of Excel allows you to read this threaded comment; however, any edits to it will get removed if the file is opened in a newer version of Excel. Learn more: https://go.microsoft.com/fwlink/?linkid=870924
Comment:
    Large line items should be listed individually i.e. more the $5k</t>
      </text>
    </comment>
    <comment ref="B47" authorId="5" shapeId="0" xr:uid="{7BB649C4-A090-4FED-B277-63985CC5269A}">
      <text>
        <t>[Threaded comment]
Your version of Excel allows you to read this threaded comment; however, any edits to it will get removed if the file is opened in a newer version of Excel. Learn more: https://go.microsoft.com/fwlink/?linkid=870924
Comment:
    Reasonable internal lease charges are allowed to cover variable costs of conducting experiments at research facilities, but these should not include depreciation charges. The method of calculation should be included e.g. 1 hectare per year at $10,000 per hectare</t>
      </text>
    </comment>
    <comment ref="B59" authorId="6" shapeId="0" xr:uid="{253073D7-1DB4-43EF-89C4-6B54E304D952}">
      <text>
        <t>[Threaded comment]
Your version of Excel allows you to read this threaded comment; however, any edits to it will get removed if the file is opened in a newer version of Excel. Learn more: https://go.microsoft.com/fwlink/?linkid=870924
Comment:
    Costs not directly attributed to a project, but which are incurred by the Research Organisation to support the research activities of the organisation. Organisational overheads must be given a cash-value equivalent (exclusive of GST) and an explanation for how the cash value was calculated. Use multiple lines if needed.</t>
      </text>
    </comment>
    <comment ref="B67" authorId="7" shapeId="0" xr:uid="{994B23DC-C395-43DB-8983-746E9B25B7EE}">
      <text>
        <t>[Threaded comment]
Your version of Excel allows you to read this threaded comment; however, any edits to it will get removed if the file is opened in a newer version of Excel. Learn more: https://go.microsoft.com/fwlink/?linkid=870924
Comment:
    Sum of labour, travel, operating, assets (in-kind is not to be included)</t>
      </text>
    </comment>
  </commentList>
</comments>
</file>

<file path=xl/sharedStrings.xml><?xml version="1.0" encoding="utf-8"?>
<sst xmlns="http://schemas.openxmlformats.org/spreadsheetml/2006/main" count="87" uniqueCount="68">
  <si>
    <t>Assets</t>
  </si>
  <si>
    <t>Total</t>
  </si>
  <si>
    <t>FY25</t>
  </si>
  <si>
    <t>FY26</t>
  </si>
  <si>
    <t>FY27</t>
  </si>
  <si>
    <t>FY28</t>
  </si>
  <si>
    <t>CASH</t>
  </si>
  <si>
    <t>Notes</t>
  </si>
  <si>
    <t xml:space="preserve"> - car hire</t>
  </si>
  <si>
    <t xml:space="preserve"> - flights</t>
  </si>
  <si>
    <t>- accomodation</t>
  </si>
  <si>
    <t xml:space="preserve"> - vehicle costs (hire car)</t>
  </si>
  <si>
    <t>FY29</t>
  </si>
  <si>
    <t>Economic analysis</t>
  </si>
  <si>
    <t>- vehicle costs (fleet vehicle)</t>
  </si>
  <si>
    <t>$150/day</t>
  </si>
  <si>
    <t>$100/day</t>
  </si>
  <si>
    <t xml:space="preserve">$600/flight </t>
  </si>
  <si>
    <t>$250/night</t>
  </si>
  <si>
    <t>- meals</t>
  </si>
  <si>
    <t>$50/day</t>
  </si>
  <si>
    <t>- incidentals (taxis, parking, etc)</t>
  </si>
  <si>
    <t>- reagents</t>
  </si>
  <si>
    <t>Fertiliser</t>
  </si>
  <si>
    <t>Soil tests</t>
  </si>
  <si>
    <t>- tests</t>
  </si>
  <si>
    <t>- consumables</t>
  </si>
  <si>
    <t>Plastic bags, tubes, etc</t>
  </si>
  <si>
    <t>e.g. camera, drone, GC-MS</t>
  </si>
  <si>
    <t>Producer groups</t>
  </si>
  <si>
    <t>e.g. Experimental Costs</t>
  </si>
  <si>
    <t>e.g. Domestic travel</t>
  </si>
  <si>
    <t>e.g International travel (if applicable)</t>
  </si>
  <si>
    <t>Joe Bloggs (Scientist)</t>
  </si>
  <si>
    <t>Jane Smith (Senior Scientist)</t>
  </si>
  <si>
    <t>Jim Jones (Technical Officer)</t>
  </si>
  <si>
    <t>Steering committee sitting fees</t>
  </si>
  <si>
    <t>On-costs</t>
  </si>
  <si>
    <t>Sub Contractors</t>
  </si>
  <si>
    <t>LABOUR</t>
  </si>
  <si>
    <t>OPERATING EXPENSES</t>
  </si>
  <si>
    <t xml:space="preserve"> -farm lease charges</t>
  </si>
  <si>
    <t>- glasshouse space charges</t>
  </si>
  <si>
    <t>TOTAL LABOUR</t>
  </si>
  <si>
    <t>e.g. 75c/km x 20000km per year</t>
  </si>
  <si>
    <t>TRAVEL EXPENSES</t>
  </si>
  <si>
    <t xml:space="preserve">Total Project Operating Cost  </t>
  </si>
  <si>
    <t>TOTAL TRAVEL</t>
  </si>
  <si>
    <t>TOTAL OPERATING</t>
  </si>
  <si>
    <t>Access Fees (Participant)</t>
  </si>
  <si>
    <t>Access Fee</t>
  </si>
  <si>
    <t>Funding Split</t>
  </si>
  <si>
    <t>Access Fees (MLA)</t>
  </si>
  <si>
    <t>FUNDING SOURCE &amp; ACCESS FEES</t>
  </si>
  <si>
    <t>Category</t>
  </si>
  <si>
    <t>Salary</t>
  </si>
  <si>
    <t>FTE</t>
  </si>
  <si>
    <t>(must be presented separately to salaries)</t>
  </si>
  <si>
    <t xml:space="preserve">IN-KIND </t>
  </si>
  <si>
    <t>Organisational overheads</t>
  </si>
  <si>
    <t>Total project value including in-kind</t>
  </si>
  <si>
    <t>Total Project Value excluding in-kind</t>
  </si>
  <si>
    <t xml:space="preserve">Salaries (must be specified for each </t>
  </si>
  <si>
    <t>EXPENSES (IN-KIND)</t>
  </si>
  <si>
    <t>EXPENSES (CASH)</t>
  </si>
  <si>
    <t>Other in-kind (please specify)</t>
  </si>
  <si>
    <t>project budget)</t>
  </si>
  <si>
    <t xml:space="preserve">person or position to be employed using the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</si>
</sst>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8" x14ac:knownFonts="1">
    <font>
      <sz val="11"/>
      <color theme="1"/>
      <name val="Aptos Narrow"/>
      <family val="2"/>
      <scheme val="minor"/>
    </font>
    <font>
      <sz val="8"/>
      <name val="Aptos Narrow"/>
      <family val="2"/>
      <scheme val="minor"/>
    </font>
    <font>
      <b/>
      <sz val="11"/>
      <name val="Calibri"/>
      <family val="2"/>
    </font>
    <font>
      <sz val="11"/>
      <name val="Calibri"/>
      <family val="2"/>
    </font>
    <font>
      <b/>
      <sz val="11"/>
      <color theme="0"/>
      <name val="Calibri"/>
      <family val="2"/>
    </font>
    <font>
      <b/>
      <sz val="11"/>
      <color rgb="FFFF0000"/>
      <name val="Calibri"/>
      <family val="2"/>
    </font>
    <font>
      <i/>
      <u/>
      <sz val="11"/>
      <name val="Calibri"/>
      <family val="2"/>
    </font>
    <font>
      <b/>
      <i/>
      <u/>
      <sz val="11"/>
      <name val="Calibri"/>
      <family val="2"/>
    </font>
  </fonts>
  <fills count="3">
    <fill>
      <patternFill patternType="none"/>
    </fill>
    <fill>
      <patternFill patternType="gray125"/>
    </fill>
    <fill>
      <patternFill patternType="solid">
        <fgColor rgb="FF006D46"/>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rgb="FF000000"/>
      </right>
      <top style="thin">
        <color indexed="64"/>
      </top>
      <bottom style="medium">
        <color rgb="FF000000"/>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rgb="FF000000"/>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medium">
        <color rgb="FF000000"/>
      </top>
      <bottom/>
      <diagonal/>
    </border>
  </borders>
  <cellStyleXfs count="1">
    <xf numFmtId="0" fontId="0" fillId="0" borderId="0"/>
  </cellStyleXfs>
  <cellXfs count="79">
    <xf numFmtId="0" fontId="0" fillId="0" borderId="0" xfId="0"/>
    <xf numFmtId="0" fontId="2" fillId="2" borderId="7" xfId="0" applyFont="1" applyFill="1" applyBorder="1" applyAlignment="1">
      <alignment horizontal="center" vertical="center" wrapText="1"/>
    </xf>
    <xf numFmtId="0" fontId="2" fillId="2" borderId="8"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0" xfId="0" applyFont="1"/>
    <xf numFmtId="0" fontId="3" fillId="0" borderId="0" xfId="0" applyFont="1" applyAlignment="1">
      <alignment horizontal="center" vertical="center"/>
    </xf>
    <xf numFmtId="0" fontId="2" fillId="0" borderId="0" xfId="0" applyFont="1" applyAlignment="1">
      <alignment horizontal="center"/>
    </xf>
    <xf numFmtId="0" fontId="2" fillId="0" borderId="4" xfId="0" applyFont="1" applyBorder="1"/>
    <xf numFmtId="0" fontId="2" fillId="0" borderId="1" xfId="0" applyFont="1" applyBorder="1"/>
    <xf numFmtId="0" fontId="2" fillId="0" borderId="2" xfId="0" applyFont="1" applyBorder="1" applyAlignment="1">
      <alignment horizontal="center" vertical="center"/>
    </xf>
    <xf numFmtId="0" fontId="2" fillId="0" borderId="10" xfId="0" applyFont="1" applyBorder="1" applyAlignment="1">
      <alignment horizontal="center"/>
    </xf>
    <xf numFmtId="0" fontId="3" fillId="0" borderId="5" xfId="0" applyFont="1" applyBorder="1"/>
    <xf numFmtId="0" fontId="3" fillId="0" borderId="3" xfId="0" applyFont="1" applyBorder="1"/>
    <xf numFmtId="164" fontId="3" fillId="0" borderId="0" xfId="0" applyNumberFormat="1" applyFont="1" applyAlignment="1">
      <alignment horizontal="center" vertical="center"/>
    </xf>
    <xf numFmtId="164" fontId="2" fillId="0" borderId="10" xfId="0" applyNumberFormat="1" applyFont="1" applyBorder="1" applyAlignment="1">
      <alignment horizontal="center"/>
    </xf>
    <xf numFmtId="3" fontId="3" fillId="0" borderId="0" xfId="0" applyNumberFormat="1" applyFont="1" applyAlignment="1">
      <alignment horizontal="center" vertical="center"/>
    </xf>
    <xf numFmtId="164" fontId="5" fillId="0" borderId="0" xfId="0" applyNumberFormat="1" applyFont="1" applyAlignment="1">
      <alignment horizontal="center"/>
    </xf>
    <xf numFmtId="164" fontId="5" fillId="0" borderId="10" xfId="0" applyNumberFormat="1" applyFont="1" applyBorder="1" applyAlignment="1">
      <alignment horizontal="center"/>
    </xf>
    <xf numFmtId="0" fontId="2" fillId="0" borderId="18" xfId="0" applyFont="1" applyBorder="1" applyAlignment="1">
      <alignment horizontal="center"/>
    </xf>
    <xf numFmtId="0" fontId="3" fillId="0" borderId="5" xfId="0" quotePrefix="1" applyFont="1" applyBorder="1"/>
    <xf numFmtId="0" fontId="3" fillId="0" borderId="0" xfId="0" quotePrefix="1" applyFont="1" applyAlignment="1">
      <alignment horizontal="center" vertical="center"/>
    </xf>
    <xf numFmtId="0" fontId="6" fillId="0" borderId="0" xfId="0" applyFont="1"/>
    <xf numFmtId="0" fontId="6" fillId="0" borderId="1" xfId="0" applyFont="1" applyBorder="1"/>
    <xf numFmtId="0" fontId="6" fillId="0" borderId="2" xfId="0" quotePrefix="1" applyFont="1" applyBorder="1" applyAlignment="1">
      <alignment horizontal="center" vertical="center"/>
    </xf>
    <xf numFmtId="164" fontId="6" fillId="0" borderId="2" xfId="0" applyNumberFormat="1" applyFont="1" applyBorder="1" applyAlignment="1">
      <alignment horizontal="center" vertical="center"/>
    </xf>
    <xf numFmtId="0" fontId="7" fillId="0" borderId="18" xfId="0" applyFont="1" applyBorder="1" applyAlignment="1">
      <alignment horizontal="center"/>
    </xf>
    <xf numFmtId="164" fontId="5" fillId="0" borderId="0" xfId="0" applyNumberFormat="1" applyFont="1" applyAlignment="1">
      <alignment horizontal="center" vertical="center"/>
    </xf>
    <xf numFmtId="0" fontId="3" fillId="0" borderId="11" xfId="0" applyFont="1" applyBorder="1"/>
    <xf numFmtId="0" fontId="3" fillId="0" borderId="12" xfId="0" applyFont="1" applyBorder="1"/>
    <xf numFmtId="0" fontId="3" fillId="0" borderId="13" xfId="0" applyFont="1" applyBorder="1" applyAlignment="1">
      <alignment horizontal="center" vertical="center"/>
    </xf>
    <xf numFmtId="164" fontId="3" fillId="0" borderId="13" xfId="0" applyNumberFormat="1" applyFont="1" applyBorder="1" applyAlignment="1">
      <alignment horizontal="center" vertical="center"/>
    </xf>
    <xf numFmtId="0" fontId="2" fillId="0" borderId="14" xfId="0" applyFont="1" applyBorder="1" applyAlignment="1">
      <alignment horizontal="center"/>
    </xf>
    <xf numFmtId="0" fontId="3" fillId="0" borderId="15" xfId="0" applyFont="1" applyBorder="1"/>
    <xf numFmtId="0" fontId="3" fillId="0" borderId="16" xfId="0" applyFont="1" applyBorder="1"/>
    <xf numFmtId="0" fontId="3" fillId="0" borderId="16" xfId="0" applyFont="1" applyBorder="1" applyAlignment="1">
      <alignment horizontal="center" vertical="center"/>
    </xf>
    <xf numFmtId="164" fontId="2" fillId="0" borderId="16" xfId="0" applyNumberFormat="1" applyFont="1" applyBorder="1" applyAlignment="1">
      <alignment horizontal="center"/>
    </xf>
    <xf numFmtId="164" fontId="2" fillId="0" borderId="17" xfId="0" applyNumberFormat="1" applyFont="1" applyBorder="1" applyAlignment="1">
      <alignment horizontal="center"/>
    </xf>
    <xf numFmtId="0" fontId="3" fillId="0" borderId="4" xfId="0" applyFont="1" applyBorder="1"/>
    <xf numFmtId="0" fontId="3" fillId="0" borderId="2" xfId="0" applyFont="1" applyBorder="1"/>
    <xf numFmtId="0" fontId="3" fillId="0" borderId="2" xfId="0" applyFont="1" applyBorder="1" applyAlignment="1">
      <alignment horizontal="center" vertical="center"/>
    </xf>
    <xf numFmtId="164" fontId="2" fillId="0" borderId="2" xfId="0" applyNumberFormat="1" applyFont="1" applyBorder="1" applyAlignment="1">
      <alignment horizontal="center"/>
    </xf>
    <xf numFmtId="0" fontId="2" fillId="0" borderId="5" xfId="0" applyFont="1" applyBorder="1"/>
    <xf numFmtId="0" fontId="2" fillId="0" borderId="3" xfId="0" applyFont="1" applyBorder="1"/>
    <xf numFmtId="0" fontId="2" fillId="0" borderId="0" xfId="0" applyFont="1" applyAlignment="1">
      <alignment horizontal="center" vertical="center"/>
    </xf>
    <xf numFmtId="0" fontId="3" fillId="0" borderId="16" xfId="0" quotePrefix="1" applyFont="1" applyBorder="1" applyAlignment="1">
      <alignment horizontal="center" vertical="center"/>
    </xf>
    <xf numFmtId="0" fontId="3" fillId="0" borderId="13" xfId="0" applyFont="1" applyBorder="1"/>
    <xf numFmtId="164" fontId="2" fillId="0" borderId="13" xfId="0" applyNumberFormat="1" applyFont="1" applyBorder="1" applyAlignment="1">
      <alignment horizontal="center"/>
    </xf>
    <xf numFmtId="0" fontId="2" fillId="0" borderId="0" xfId="0" applyFont="1"/>
    <xf numFmtId="0" fontId="3" fillId="0" borderId="19" xfId="0" applyFont="1" applyBorder="1"/>
    <xf numFmtId="0" fontId="3" fillId="0" borderId="20" xfId="0" applyFont="1" applyBorder="1"/>
    <xf numFmtId="0" fontId="3" fillId="0" borderId="20" xfId="0" applyFont="1" applyBorder="1" applyAlignment="1">
      <alignment horizontal="center" vertical="center"/>
    </xf>
    <xf numFmtId="0" fontId="2" fillId="0" borderId="21" xfId="0" applyFont="1" applyBorder="1" applyAlignment="1">
      <alignment horizontal="center"/>
    </xf>
    <xf numFmtId="0" fontId="3" fillId="0" borderId="22" xfId="0" applyFont="1" applyBorder="1"/>
    <xf numFmtId="0" fontId="2" fillId="0" borderId="23" xfId="0" applyFont="1" applyBorder="1" applyAlignment="1">
      <alignment horizontal="center"/>
    </xf>
    <xf numFmtId="0" fontId="3" fillId="0" borderId="24" xfId="0" applyFont="1" applyBorder="1"/>
    <xf numFmtId="0" fontId="3" fillId="0" borderId="25" xfId="0" applyFont="1" applyBorder="1"/>
    <xf numFmtId="0" fontId="3" fillId="0" borderId="25" xfId="0" applyFont="1" applyBorder="1" applyAlignment="1">
      <alignment horizontal="center" vertical="center"/>
    </xf>
    <xf numFmtId="0" fontId="2" fillId="0" borderId="26" xfId="0" applyFont="1" applyBorder="1" applyAlignment="1">
      <alignment horizontal="center"/>
    </xf>
    <xf numFmtId="0" fontId="3" fillId="0" borderId="27" xfId="0" quotePrefix="1" applyFont="1" applyBorder="1"/>
    <xf numFmtId="164" fontId="2" fillId="0" borderId="16" xfId="0" applyNumberFormat="1" applyFont="1" applyBorder="1" applyAlignment="1">
      <alignment horizontal="center" vertical="center"/>
    </xf>
    <xf numFmtId="164" fontId="3" fillId="0" borderId="0" xfId="0" applyNumberFormat="1" applyFont="1"/>
    <xf numFmtId="0" fontId="4" fillId="2" borderId="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164" fontId="3" fillId="0" borderId="10" xfId="0" applyNumberFormat="1" applyFont="1" applyBorder="1"/>
    <xf numFmtId="165" fontId="3" fillId="0" borderId="10" xfId="0" applyNumberFormat="1" applyFont="1" applyBorder="1"/>
    <xf numFmtId="164" fontId="2" fillId="0" borderId="17" xfId="0" applyNumberFormat="1" applyFont="1" applyBorder="1"/>
    <xf numFmtId="0" fontId="3" fillId="0" borderId="30" xfId="0" applyFont="1" applyBorder="1"/>
    <xf numFmtId="0" fontId="2" fillId="0" borderId="27" xfId="0" applyFont="1" applyBorder="1"/>
    <xf numFmtId="2" fontId="3" fillId="0" borderId="0" xfId="0" applyNumberFormat="1" applyFont="1" applyAlignment="1">
      <alignment horizontal="center" vertical="center"/>
    </xf>
    <xf numFmtId="0" fontId="3" fillId="0" borderId="2" xfId="0" quotePrefix="1" applyFont="1" applyBorder="1"/>
    <xf numFmtId="0" fontId="3" fillId="0" borderId="2" xfId="0" quotePrefix="1" applyFont="1" applyBorder="1" applyAlignment="1">
      <alignment horizontal="center" vertical="center"/>
    </xf>
    <xf numFmtId="164" fontId="2" fillId="0" borderId="2" xfId="0" applyNumberFormat="1" applyFont="1" applyBorder="1" applyAlignment="1">
      <alignment horizontal="center" vertical="center"/>
    </xf>
    <xf numFmtId="0" fontId="3" fillId="0" borderId="13" xfId="0" quotePrefix="1" applyFont="1" applyBorder="1" applyAlignment="1">
      <alignment horizontal="center" vertical="center"/>
    </xf>
    <xf numFmtId="0" fontId="2" fillId="0" borderId="13" xfId="0" applyFont="1" applyBorder="1" applyAlignment="1">
      <alignment horizontal="center"/>
    </xf>
    <xf numFmtId="0" fontId="4" fillId="2" borderId="28" xfId="0" applyFont="1" applyFill="1" applyBorder="1" applyAlignment="1">
      <alignment horizontal="center" vertical="center" wrapText="1"/>
    </xf>
    <xf numFmtId="0" fontId="0" fillId="0" borderId="8"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Ross Mann" id="{09541DFC-871F-443D-813D-85611A1A63D7}" userId="S::rmann@mla.com.au::9212cb33-bd51-4913-9108-31a7f5da3863" providerId="AD"/>
  <person displayName="Allan Peake" id="{99E7C6C6-FD21-4460-84F6-2720F38E717A}" userId="S::apeake@mla.com.au::bca53c88-7294-463b-b6a3-173a52dfc9c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3" dT="2025-01-15T03:47:41.27" personId="{09541DFC-871F-443D-813D-85611A1A63D7}" id="{0065D404-168F-4B27-B9C8-B0E48E155CB1}">
    <text xml:space="preserve">Required for annual salary calculation </text>
  </threadedComment>
  <threadedComment ref="E3" dT="2025-01-15T03:46:52.22" personId="{09541DFC-871F-443D-813D-85611A1A63D7}" id="{3D5461A6-7FFB-4544-9CC9-5BD9957BE53E}">
    <text>Annual salary calculation = base salary x FTE (may also need to adjust if only working part of a FY, e.g. 3 months)</text>
  </threadedComment>
  <threadedComment ref="B15" dT="2025-05-15T00:04:48.69" personId="{99E7C6C6-FD21-4460-84F6-2720F38E717A}" id="{34248D86-6734-4DB2-AF31-40FF2F96C55B}">
    <text>Staff on-costs (e.g. superannuation, leave entitlements and workers compensation) are allowable as cash contributions in MDC projects. On-costs should only be included for staff directly employed on the project activities, and should not include other organisational overheads</text>
  </threadedComment>
  <threadedComment ref="C25" dT="2025-05-15T00:33:49.09" personId="{99E7C6C6-FD21-4460-84F6-2720F38E717A}" id="{AFEAA5AF-9C72-4CCB-B6C8-0EFE8CB96E39}">
    <text>Adjust example calculations as needed</text>
  </threadedComment>
  <threadedComment ref="B43" dT="2025-05-15T00:31:36.57" personId="{99E7C6C6-FD21-4460-84F6-2720F38E717A}" id="{B37A371B-D28F-4CD4-990D-3B72E2CCD984}">
    <text>Large line items should be listed individually i.e. more the $5k</text>
  </threadedComment>
  <threadedComment ref="B47" dT="2025-05-15T00:30:49.75" personId="{99E7C6C6-FD21-4460-84F6-2720F38E717A}" id="{7BB649C4-A090-4FED-B277-63985CC5269A}">
    <text>Reasonable internal lease charges are allowed to cover variable costs of conducting experiments at research facilities, but these should not include depreciation charges. The method of calculation should be included e.g. 1 hectare per year at $10,000 per hectare</text>
  </threadedComment>
  <threadedComment ref="B59" dT="2025-05-15T06:17:42.78" personId="{99E7C6C6-FD21-4460-84F6-2720F38E717A}" id="{253073D7-1DB4-43EF-89C4-6B54E304D952}">
    <text>Costs not directly attributed to a project, but which are incurred by the Research Organisation to support the research activities of the organisation. Organisational overheads must be given a cash-value equivalent (exclusive of GST) and an explanation for how the cash value was calculated. Use multiple lines if needed.</text>
  </threadedComment>
  <threadedComment ref="B67" dT="2025-05-15T00:46:41.11" personId="{99E7C6C6-FD21-4460-84F6-2720F38E717A}" id="{994B23DC-C395-43DB-8983-746E9B25B7EE}">
    <text>Sum of labour, travel, operating, assets (in-kind is not to be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D444D-E875-46C5-9BD6-4B155A50C6B6}">
  <dimension ref="A2:J71"/>
  <sheetViews>
    <sheetView tabSelected="1" zoomScale="110" zoomScaleNormal="110" workbookViewId="0">
      <selection activeCell="D16" sqref="D16"/>
    </sheetView>
  </sheetViews>
  <sheetFormatPr defaultColWidth="8.85546875" defaultRowHeight="15" x14ac:dyDescent="0.25"/>
  <cols>
    <col min="1" max="1" width="30" style="6" customWidth="1"/>
    <col min="2" max="2" width="37.140625" style="6" customWidth="1"/>
    <col min="3" max="3" width="38.7109375" style="6" customWidth="1"/>
    <col min="4" max="4" width="17.140625" style="7" customWidth="1"/>
    <col min="5" max="7" width="14.28515625" style="6" customWidth="1"/>
    <col min="8" max="9" width="14.140625" style="6" customWidth="1"/>
    <col min="10" max="10" width="14.140625" style="8" customWidth="1"/>
    <col min="11" max="11" width="14.140625" style="6" customWidth="1"/>
    <col min="12" max="16384" width="8.85546875" style="6"/>
  </cols>
  <sheetData>
    <row r="2" spans="1:10" ht="15.75" thickBot="1" x14ac:dyDescent="0.3">
      <c r="A2" s="49" t="s">
        <v>64</v>
      </c>
      <c r="B2" s="5" t="s">
        <v>6</v>
      </c>
      <c r="C2" s="1"/>
      <c r="D2" s="2"/>
      <c r="E2" s="3" t="s">
        <v>2</v>
      </c>
      <c r="F2" s="3" t="s">
        <v>3</v>
      </c>
      <c r="G2" s="3" t="s">
        <v>4</v>
      </c>
      <c r="H2" s="3" t="s">
        <v>5</v>
      </c>
      <c r="I2" s="3" t="s">
        <v>12</v>
      </c>
      <c r="J2" s="4" t="s">
        <v>1</v>
      </c>
    </row>
    <row r="3" spans="1:10" x14ac:dyDescent="0.25">
      <c r="B3" s="9" t="s">
        <v>39</v>
      </c>
      <c r="C3" s="10" t="s">
        <v>7</v>
      </c>
      <c r="D3" s="11"/>
      <c r="J3" s="12"/>
    </row>
    <row r="4" spans="1:10" x14ac:dyDescent="0.25">
      <c r="B4" s="13" t="s">
        <v>62</v>
      </c>
      <c r="C4" s="14" t="s">
        <v>34</v>
      </c>
      <c r="D4" s="15" t="s">
        <v>55</v>
      </c>
      <c r="E4" s="15">
        <v>135000</v>
      </c>
      <c r="F4" s="15">
        <f>E4*1.025</f>
        <v>138375</v>
      </c>
      <c r="G4" s="15">
        <f t="shared" ref="G4:I4" si="0">F4*1.025</f>
        <v>141834.375</v>
      </c>
      <c r="H4" s="15">
        <f t="shared" si="0"/>
        <v>145380.234375</v>
      </c>
      <c r="I4" s="15">
        <f t="shared" si="0"/>
        <v>149014.740234375</v>
      </c>
      <c r="J4" s="16">
        <f>SUM(E4:I4)</f>
        <v>709604.349609375</v>
      </c>
    </row>
    <row r="5" spans="1:10" x14ac:dyDescent="0.25">
      <c r="B5" s="13" t="s">
        <v>67</v>
      </c>
      <c r="C5" s="14"/>
      <c r="D5" s="15" t="s">
        <v>56</v>
      </c>
      <c r="E5" s="71">
        <v>1</v>
      </c>
      <c r="F5" s="71">
        <v>1</v>
      </c>
      <c r="G5" s="71">
        <v>1</v>
      </c>
      <c r="H5" s="71">
        <v>1</v>
      </c>
      <c r="I5" s="71">
        <v>1</v>
      </c>
      <c r="J5" s="16"/>
    </row>
    <row r="6" spans="1:10" x14ac:dyDescent="0.25">
      <c r="B6" s="21" t="s">
        <v>66</v>
      </c>
      <c r="C6" s="14" t="s">
        <v>33</v>
      </c>
      <c r="D6" s="15" t="s">
        <v>55</v>
      </c>
      <c r="E6" s="15">
        <v>60000</v>
      </c>
      <c r="F6" s="15">
        <f t="shared" ref="F6" si="1">120000*1.025*F7</f>
        <v>122999.99999999999</v>
      </c>
      <c r="G6" s="15">
        <f>F6*1.025*G7</f>
        <v>126074.99999999997</v>
      </c>
      <c r="H6" s="15">
        <f>G6*1.025*H7</f>
        <v>129226.87499999996</v>
      </c>
      <c r="I6" s="15">
        <f>H6*1.025*I7</f>
        <v>66228.773437499971</v>
      </c>
      <c r="J6" s="16">
        <f t="shared" ref="J6:J8" si="2">SUM(E6:I6)</f>
        <v>504530.64843749988</v>
      </c>
    </row>
    <row r="7" spans="1:10" x14ac:dyDescent="0.25">
      <c r="B7" s="13"/>
      <c r="C7" s="14"/>
      <c r="D7" s="15" t="s">
        <v>56</v>
      </c>
      <c r="E7" s="71">
        <v>0.5</v>
      </c>
      <c r="F7" s="71">
        <v>1</v>
      </c>
      <c r="G7" s="71">
        <v>1</v>
      </c>
      <c r="H7" s="71">
        <v>1</v>
      </c>
      <c r="I7" s="71">
        <v>0.5</v>
      </c>
      <c r="J7" s="16"/>
    </row>
    <row r="8" spans="1:10" x14ac:dyDescent="0.25">
      <c r="B8" s="13"/>
      <c r="C8" s="14" t="s">
        <v>35</v>
      </c>
      <c r="D8" s="15" t="s">
        <v>55</v>
      </c>
      <c r="E8" s="15">
        <v>40000</v>
      </c>
      <c r="F8" s="15">
        <f>80000*1.025*F9</f>
        <v>41000</v>
      </c>
      <c r="G8" s="15">
        <f>F8*1.025</f>
        <v>42024.999999999993</v>
      </c>
      <c r="H8" s="15">
        <f t="shared" ref="H8:I8" si="3">G8*1.025</f>
        <v>43075.624999999985</v>
      </c>
      <c r="I8" s="15">
        <f t="shared" si="3"/>
        <v>44152.515624999978</v>
      </c>
      <c r="J8" s="16">
        <f t="shared" si="2"/>
        <v>210253.14062499997</v>
      </c>
    </row>
    <row r="9" spans="1:10" x14ac:dyDescent="0.25">
      <c r="B9" s="13"/>
      <c r="C9" s="14"/>
      <c r="D9" s="15" t="s">
        <v>56</v>
      </c>
      <c r="E9" s="71">
        <v>0.5</v>
      </c>
      <c r="F9" s="71">
        <v>0.5</v>
      </c>
      <c r="G9" s="71">
        <v>0.5</v>
      </c>
      <c r="H9" s="71">
        <v>0.5</v>
      </c>
      <c r="I9" s="71">
        <v>0.5</v>
      </c>
      <c r="J9" s="12"/>
    </row>
    <row r="10" spans="1:10" x14ac:dyDescent="0.25">
      <c r="B10" s="13"/>
      <c r="C10" s="14"/>
      <c r="D10" s="15"/>
      <c r="E10" s="71"/>
      <c r="F10" s="71"/>
      <c r="G10" s="71"/>
      <c r="H10" s="71"/>
      <c r="I10" s="71"/>
      <c r="J10" s="12"/>
    </row>
    <row r="11" spans="1:10" x14ac:dyDescent="0.25">
      <c r="B11" s="13" t="s">
        <v>38</v>
      </c>
      <c r="C11" s="14" t="s">
        <v>29</v>
      </c>
      <c r="D11" s="17"/>
      <c r="E11" s="15">
        <v>65000</v>
      </c>
      <c r="F11" s="15">
        <v>130000</v>
      </c>
      <c r="G11" s="15">
        <v>130000</v>
      </c>
      <c r="H11" s="15">
        <v>130000</v>
      </c>
      <c r="I11" s="15">
        <v>30000</v>
      </c>
      <c r="J11" s="16">
        <f t="shared" ref="J11:J13" si="4">SUM(E11:I11)</f>
        <v>485000</v>
      </c>
    </row>
    <row r="12" spans="1:10" x14ac:dyDescent="0.25">
      <c r="B12" s="13"/>
      <c r="C12" s="14" t="s">
        <v>36</v>
      </c>
      <c r="D12" s="17"/>
      <c r="E12" s="15">
        <v>5000</v>
      </c>
      <c r="F12" s="15">
        <v>10000</v>
      </c>
      <c r="G12" s="15">
        <v>10000</v>
      </c>
      <c r="H12" s="15">
        <v>10000</v>
      </c>
      <c r="I12" s="15">
        <v>5000</v>
      </c>
      <c r="J12" s="16">
        <f t="shared" si="4"/>
        <v>40000</v>
      </c>
    </row>
    <row r="13" spans="1:10" x14ac:dyDescent="0.25">
      <c r="B13" s="13"/>
      <c r="C13" s="14" t="s">
        <v>13</v>
      </c>
      <c r="D13" s="17"/>
      <c r="E13" s="15"/>
      <c r="F13" s="15"/>
      <c r="G13" s="15"/>
      <c r="H13" s="15"/>
      <c r="I13" s="15">
        <v>50000</v>
      </c>
      <c r="J13" s="16">
        <f t="shared" si="4"/>
        <v>50000</v>
      </c>
    </row>
    <row r="14" spans="1:10" x14ac:dyDescent="0.25">
      <c r="B14" s="13"/>
      <c r="C14" s="14"/>
      <c r="D14" s="17"/>
      <c r="E14" s="18"/>
      <c r="F14" s="18"/>
      <c r="G14" s="18"/>
      <c r="H14" s="18"/>
      <c r="I14" s="18"/>
      <c r="J14" s="19"/>
    </row>
    <row r="15" spans="1:10" x14ac:dyDescent="0.25">
      <c r="B15" s="39" t="s">
        <v>37</v>
      </c>
      <c r="C15" s="10"/>
      <c r="D15" s="11"/>
      <c r="E15" s="18"/>
      <c r="J15" s="12"/>
    </row>
    <row r="16" spans="1:10" x14ac:dyDescent="0.25">
      <c r="B16" s="13" t="s">
        <v>57</v>
      </c>
      <c r="C16" s="14" t="s">
        <v>34</v>
      </c>
      <c r="D16" s="15"/>
      <c r="E16" s="15">
        <f>E4*0.28</f>
        <v>37800</v>
      </c>
      <c r="F16" s="15">
        <f t="shared" ref="F16:I16" si="5">F4*0.28</f>
        <v>38745.000000000007</v>
      </c>
      <c r="G16" s="15">
        <f t="shared" si="5"/>
        <v>39713.625000000007</v>
      </c>
      <c r="H16" s="15">
        <f t="shared" si="5"/>
        <v>40706.465625000004</v>
      </c>
      <c r="I16" s="15">
        <f t="shared" si="5"/>
        <v>41724.127265625008</v>
      </c>
      <c r="J16" s="16">
        <f>SUM(E16:I16)</f>
        <v>198689.217890625</v>
      </c>
    </row>
    <row r="17" spans="2:10" x14ac:dyDescent="0.25">
      <c r="B17" s="13"/>
      <c r="C17" s="14" t="s">
        <v>33</v>
      </c>
      <c r="D17" s="15"/>
      <c r="E17" s="15">
        <f t="shared" ref="E17:I17" si="6">E6*0.28</f>
        <v>16800</v>
      </c>
      <c r="F17" s="15">
        <f t="shared" si="6"/>
        <v>34440</v>
      </c>
      <c r="G17" s="15">
        <f t="shared" si="6"/>
        <v>35300.999999999993</v>
      </c>
      <c r="H17" s="15">
        <f t="shared" si="6"/>
        <v>36183.524999999994</v>
      </c>
      <c r="I17" s="15">
        <f t="shared" si="6"/>
        <v>18544.056562499994</v>
      </c>
      <c r="J17" s="16">
        <f t="shared" ref="J17:J18" si="7">SUM(E17:I17)</f>
        <v>141268.58156249998</v>
      </c>
    </row>
    <row r="18" spans="2:10" x14ac:dyDescent="0.25">
      <c r="B18" s="13"/>
      <c r="C18" s="14" t="s">
        <v>35</v>
      </c>
      <c r="D18" s="15"/>
      <c r="E18" s="15">
        <f t="shared" ref="E18:I18" si="8">E8*0.28</f>
        <v>11200.000000000002</v>
      </c>
      <c r="F18" s="15">
        <f t="shared" si="8"/>
        <v>11480.000000000002</v>
      </c>
      <c r="G18" s="15">
        <f t="shared" si="8"/>
        <v>11766.999999999998</v>
      </c>
      <c r="H18" s="15">
        <f t="shared" si="8"/>
        <v>12061.174999999997</v>
      </c>
      <c r="I18" s="15">
        <f t="shared" si="8"/>
        <v>12362.704374999996</v>
      </c>
      <c r="J18" s="16">
        <f t="shared" si="7"/>
        <v>58870.87937499999</v>
      </c>
    </row>
    <row r="19" spans="2:10" x14ac:dyDescent="0.25">
      <c r="B19" s="14"/>
      <c r="J19" s="12"/>
    </row>
    <row r="20" spans="2:10" x14ac:dyDescent="0.25">
      <c r="B20" s="34" t="s">
        <v>43</v>
      </c>
      <c r="C20" s="35"/>
      <c r="D20" s="36"/>
      <c r="E20" s="37">
        <f>SUM(E4:E19)</f>
        <v>370802</v>
      </c>
      <c r="F20" s="37">
        <f t="shared" ref="F20:J20" si="9">SUM(F4:F19)</f>
        <v>527042.5</v>
      </c>
      <c r="G20" s="37">
        <f t="shared" si="9"/>
        <v>536718.5</v>
      </c>
      <c r="H20" s="37">
        <f t="shared" si="9"/>
        <v>546636.4</v>
      </c>
      <c r="I20" s="37">
        <f t="shared" si="9"/>
        <v>417028.91749999992</v>
      </c>
      <c r="J20" s="38">
        <f t="shared" si="9"/>
        <v>2398216.8174999999</v>
      </c>
    </row>
    <row r="21" spans="2:10" x14ac:dyDescent="0.25">
      <c r="B21" s="40"/>
      <c r="C21" s="40"/>
      <c r="D21" s="41"/>
      <c r="E21" s="42"/>
      <c r="F21" s="42"/>
      <c r="G21" s="42"/>
      <c r="H21" s="42"/>
      <c r="I21" s="42"/>
      <c r="J21" s="42"/>
    </row>
    <row r="22" spans="2:10" x14ac:dyDescent="0.25">
      <c r="B22" s="47"/>
      <c r="C22" s="47"/>
      <c r="D22" s="31"/>
      <c r="E22" s="48"/>
      <c r="F22" s="48"/>
      <c r="G22" s="48"/>
      <c r="H22" s="48"/>
      <c r="I22" s="48"/>
      <c r="J22" s="48"/>
    </row>
    <row r="23" spans="2:10" x14ac:dyDescent="0.25">
      <c r="B23" s="43" t="s">
        <v>45</v>
      </c>
      <c r="C23" s="44"/>
      <c r="D23" s="45"/>
      <c r="E23" s="15"/>
      <c r="F23" s="15"/>
      <c r="G23" s="15"/>
      <c r="H23" s="15"/>
      <c r="I23" s="15"/>
      <c r="J23" s="12"/>
    </row>
    <row r="24" spans="2:10" x14ac:dyDescent="0.25">
      <c r="B24" s="13" t="s">
        <v>31</v>
      </c>
      <c r="C24" s="14"/>
      <c r="E24" s="15"/>
      <c r="F24" s="15"/>
      <c r="G24" s="15"/>
      <c r="H24" s="15"/>
      <c r="I24" s="15"/>
      <c r="J24" s="12"/>
    </row>
    <row r="25" spans="2:10" x14ac:dyDescent="0.25">
      <c r="B25" s="13" t="s">
        <v>11</v>
      </c>
      <c r="C25" s="14" t="s">
        <v>16</v>
      </c>
      <c r="E25" s="15">
        <f>100*5</f>
        <v>500</v>
      </c>
      <c r="F25" s="15">
        <f>100*10</f>
        <v>1000</v>
      </c>
      <c r="G25" s="15">
        <f t="shared" ref="G25:H25" si="10">100*10</f>
        <v>1000</v>
      </c>
      <c r="H25" s="15">
        <f t="shared" si="10"/>
        <v>1000</v>
      </c>
      <c r="I25" s="15">
        <f>100*5</f>
        <v>500</v>
      </c>
      <c r="J25" s="16">
        <f t="shared" ref="J25:J30" si="11">SUM(E25:I25)</f>
        <v>4000</v>
      </c>
    </row>
    <row r="26" spans="2:10" x14ac:dyDescent="0.25">
      <c r="B26" s="21" t="s">
        <v>14</v>
      </c>
      <c r="C26" s="14" t="s">
        <v>44</v>
      </c>
      <c r="E26" s="15">
        <v>15000</v>
      </c>
      <c r="F26" s="15">
        <v>15000</v>
      </c>
      <c r="G26" s="15">
        <v>15000</v>
      </c>
      <c r="H26" s="15">
        <v>15000</v>
      </c>
      <c r="I26" s="15">
        <v>15000</v>
      </c>
      <c r="J26" s="16">
        <f t="shared" si="11"/>
        <v>75000</v>
      </c>
    </row>
    <row r="27" spans="2:10" x14ac:dyDescent="0.25">
      <c r="B27" s="13" t="s">
        <v>9</v>
      </c>
      <c r="C27" s="14" t="s">
        <v>17</v>
      </c>
      <c r="D27" s="22"/>
      <c r="E27" s="15">
        <f>600*1</f>
        <v>600</v>
      </c>
      <c r="F27" s="15">
        <f t="shared" ref="F27:H27" si="12">600*2</f>
        <v>1200</v>
      </c>
      <c r="G27" s="15">
        <f t="shared" si="12"/>
        <v>1200</v>
      </c>
      <c r="H27" s="15">
        <f t="shared" si="12"/>
        <v>1200</v>
      </c>
      <c r="I27" s="15">
        <f>600*1</f>
        <v>600</v>
      </c>
      <c r="J27" s="16">
        <f t="shared" si="11"/>
        <v>4800</v>
      </c>
    </row>
    <row r="28" spans="2:10" x14ac:dyDescent="0.25">
      <c r="B28" s="21" t="s">
        <v>10</v>
      </c>
      <c r="C28" s="14" t="s">
        <v>18</v>
      </c>
      <c r="D28" s="22"/>
      <c r="E28" s="15">
        <f>250*5</f>
        <v>1250</v>
      </c>
      <c r="F28" s="15">
        <f>250*20</f>
        <v>5000</v>
      </c>
      <c r="G28" s="15">
        <f t="shared" ref="G28:H28" si="13">250*20</f>
        <v>5000</v>
      </c>
      <c r="H28" s="15">
        <f t="shared" si="13"/>
        <v>5000</v>
      </c>
      <c r="I28" s="15">
        <f>250*5</f>
        <v>1250</v>
      </c>
      <c r="J28" s="16">
        <f t="shared" si="11"/>
        <v>17500</v>
      </c>
    </row>
    <row r="29" spans="2:10" x14ac:dyDescent="0.25">
      <c r="B29" s="21" t="s">
        <v>19</v>
      </c>
      <c r="C29" s="14" t="s">
        <v>15</v>
      </c>
      <c r="D29" s="22"/>
      <c r="E29" s="15">
        <f>150*5</f>
        <v>750</v>
      </c>
      <c r="F29" s="15">
        <f>150*20</f>
        <v>3000</v>
      </c>
      <c r="G29" s="15">
        <f t="shared" ref="G29:H29" si="14">150*20</f>
        <v>3000</v>
      </c>
      <c r="H29" s="15">
        <f t="shared" si="14"/>
        <v>3000</v>
      </c>
      <c r="I29" s="15">
        <f t="shared" ref="I29" si="15">150*5</f>
        <v>750</v>
      </c>
      <c r="J29" s="16">
        <f t="shared" si="11"/>
        <v>10500</v>
      </c>
    </row>
    <row r="30" spans="2:10" x14ac:dyDescent="0.25">
      <c r="B30" s="21" t="s">
        <v>21</v>
      </c>
      <c r="C30" s="14" t="s">
        <v>20</v>
      </c>
      <c r="D30" s="22"/>
      <c r="E30" s="15">
        <f>50*5</f>
        <v>250</v>
      </c>
      <c r="F30" s="15">
        <f>50*20</f>
        <v>1000</v>
      </c>
      <c r="G30" s="15">
        <f t="shared" ref="G30:H30" si="16">50*20</f>
        <v>1000</v>
      </c>
      <c r="H30" s="15">
        <f t="shared" si="16"/>
        <v>1000</v>
      </c>
      <c r="I30" s="15">
        <f>50*5</f>
        <v>250</v>
      </c>
      <c r="J30" s="16">
        <f t="shared" si="11"/>
        <v>3500</v>
      </c>
    </row>
    <row r="31" spans="2:10" x14ac:dyDescent="0.25">
      <c r="B31" s="21"/>
      <c r="C31" s="14"/>
      <c r="D31" s="22"/>
      <c r="E31" s="15"/>
      <c r="F31" s="15"/>
      <c r="G31" s="15"/>
      <c r="H31" s="15"/>
      <c r="I31" s="15"/>
      <c r="J31" s="12"/>
    </row>
    <row r="32" spans="2:10" x14ac:dyDescent="0.25">
      <c r="B32" s="13" t="s">
        <v>32</v>
      </c>
      <c r="C32" s="14"/>
      <c r="D32" s="22"/>
      <c r="E32" s="15"/>
      <c r="F32" s="15"/>
      <c r="G32" s="15"/>
      <c r="H32" s="15"/>
      <c r="I32" s="15"/>
      <c r="J32" s="12"/>
    </row>
    <row r="33" spans="2:10" x14ac:dyDescent="0.25">
      <c r="B33" s="13" t="s">
        <v>8</v>
      </c>
      <c r="C33" s="14"/>
      <c r="D33" s="22"/>
      <c r="E33" s="15"/>
      <c r="F33" s="15"/>
      <c r="G33" s="15"/>
      <c r="H33" s="15"/>
      <c r="I33" s="15"/>
      <c r="J33" s="12"/>
    </row>
    <row r="34" spans="2:10" x14ac:dyDescent="0.25">
      <c r="B34" s="13" t="s">
        <v>9</v>
      </c>
      <c r="C34" s="14"/>
      <c r="D34" s="22"/>
      <c r="E34" s="15"/>
      <c r="F34" s="15"/>
      <c r="G34" s="15"/>
      <c r="H34" s="15"/>
      <c r="I34" s="15"/>
      <c r="J34" s="12"/>
    </row>
    <row r="35" spans="2:10" x14ac:dyDescent="0.25">
      <c r="B35" s="21" t="s">
        <v>10</v>
      </c>
      <c r="C35" s="14"/>
      <c r="D35" s="22"/>
      <c r="E35" s="15"/>
      <c r="F35" s="15"/>
      <c r="G35" s="15"/>
      <c r="H35" s="15"/>
      <c r="I35" s="15"/>
      <c r="J35" s="12"/>
    </row>
    <row r="36" spans="2:10" x14ac:dyDescent="0.25">
      <c r="B36" s="21" t="s">
        <v>19</v>
      </c>
      <c r="C36" s="14"/>
      <c r="D36" s="22"/>
      <c r="E36" s="15"/>
      <c r="F36" s="15"/>
      <c r="G36" s="15"/>
      <c r="H36" s="15"/>
      <c r="I36" s="15"/>
      <c r="J36" s="12"/>
    </row>
    <row r="37" spans="2:10" x14ac:dyDescent="0.25">
      <c r="B37" s="21" t="s">
        <v>21</v>
      </c>
      <c r="C37" s="14"/>
      <c r="D37" s="22"/>
      <c r="E37" s="15"/>
      <c r="F37" s="15"/>
      <c r="G37" s="15"/>
      <c r="H37" s="15"/>
      <c r="I37" s="15"/>
      <c r="J37" s="12"/>
    </row>
    <row r="38" spans="2:10" x14ac:dyDescent="0.25">
      <c r="B38" s="21"/>
      <c r="C38" s="14"/>
      <c r="D38" s="22"/>
      <c r="E38" s="15"/>
      <c r="F38" s="15"/>
      <c r="G38" s="15"/>
      <c r="H38" s="15"/>
      <c r="I38" s="15"/>
      <c r="J38" s="12"/>
    </row>
    <row r="39" spans="2:10" x14ac:dyDescent="0.25">
      <c r="B39" s="60" t="s">
        <v>47</v>
      </c>
      <c r="C39" s="34"/>
      <c r="D39" s="46"/>
      <c r="E39" s="61">
        <f>SUM(E25:E38)</f>
        <v>18350</v>
      </c>
      <c r="F39" s="61">
        <f t="shared" ref="F39:J39" si="17">SUM(F25:F38)</f>
        <v>26200</v>
      </c>
      <c r="G39" s="61">
        <f t="shared" si="17"/>
        <v>26200</v>
      </c>
      <c r="H39" s="61">
        <f t="shared" si="17"/>
        <v>26200</v>
      </c>
      <c r="I39" s="61">
        <f t="shared" si="17"/>
        <v>18350</v>
      </c>
      <c r="J39" s="61">
        <f t="shared" si="17"/>
        <v>115300</v>
      </c>
    </row>
    <row r="40" spans="2:10" x14ac:dyDescent="0.25">
      <c r="B40" s="72"/>
      <c r="C40" s="40"/>
      <c r="D40" s="73"/>
      <c r="E40" s="74"/>
      <c r="F40" s="74"/>
      <c r="G40" s="74"/>
      <c r="H40" s="74"/>
      <c r="I40" s="74"/>
      <c r="J40" s="74"/>
    </row>
    <row r="41" spans="2:10" x14ac:dyDescent="0.25">
      <c r="B41" s="47"/>
      <c r="C41" s="47"/>
      <c r="D41" s="75"/>
      <c r="E41" s="32"/>
      <c r="F41" s="32"/>
      <c r="G41" s="32"/>
      <c r="H41" s="32"/>
      <c r="I41" s="32"/>
      <c r="J41" s="76"/>
    </row>
    <row r="42" spans="2:10" x14ac:dyDescent="0.25">
      <c r="B42" s="9" t="s">
        <v>40</v>
      </c>
      <c r="D42" s="22"/>
      <c r="E42" s="15"/>
      <c r="F42" s="15"/>
      <c r="G42" s="15"/>
      <c r="H42" s="15"/>
      <c r="I42" s="15"/>
      <c r="J42" s="20"/>
    </row>
    <row r="43" spans="2:10" x14ac:dyDescent="0.25">
      <c r="B43" s="13" t="s">
        <v>30</v>
      </c>
      <c r="C43" s="14"/>
      <c r="D43" s="22"/>
      <c r="E43" s="15"/>
      <c r="F43" s="15"/>
      <c r="G43" s="15"/>
      <c r="H43" s="15"/>
      <c r="I43" s="15"/>
      <c r="J43" s="12"/>
    </row>
    <row r="44" spans="2:10" x14ac:dyDescent="0.25">
      <c r="B44" s="21" t="s">
        <v>25</v>
      </c>
      <c r="C44" s="14" t="s">
        <v>24</v>
      </c>
      <c r="D44" s="22"/>
      <c r="E44" s="15">
        <v>30000</v>
      </c>
      <c r="F44" s="15">
        <v>75000</v>
      </c>
      <c r="G44" s="15">
        <v>75000</v>
      </c>
      <c r="H44" s="15">
        <v>75000</v>
      </c>
      <c r="I44" s="15">
        <v>30000</v>
      </c>
      <c r="J44" s="16">
        <f t="shared" ref="J44:J48" si="18">SUM(E44:I44)</f>
        <v>285000</v>
      </c>
    </row>
    <row r="45" spans="2:10" x14ac:dyDescent="0.25">
      <c r="B45" s="21" t="s">
        <v>22</v>
      </c>
      <c r="C45" s="14" t="s">
        <v>23</v>
      </c>
      <c r="D45" s="22"/>
      <c r="E45" s="15">
        <v>20000</v>
      </c>
      <c r="F45" s="15">
        <v>50000</v>
      </c>
      <c r="G45" s="15">
        <v>50000</v>
      </c>
      <c r="H45" s="15">
        <v>50000</v>
      </c>
      <c r="I45" s="15">
        <v>20000</v>
      </c>
      <c r="J45" s="16">
        <f t="shared" si="18"/>
        <v>190000</v>
      </c>
    </row>
    <row r="46" spans="2:10" x14ac:dyDescent="0.25">
      <c r="B46" s="21" t="s">
        <v>26</v>
      </c>
      <c r="C46" s="14" t="s">
        <v>27</v>
      </c>
      <c r="D46" s="22"/>
      <c r="E46" s="15">
        <v>6000</v>
      </c>
      <c r="F46" s="15">
        <v>14000</v>
      </c>
      <c r="G46" s="15">
        <v>14000</v>
      </c>
      <c r="H46" s="15">
        <v>14000</v>
      </c>
      <c r="I46" s="15">
        <v>4900</v>
      </c>
      <c r="J46" s="16">
        <f t="shared" si="18"/>
        <v>52900</v>
      </c>
    </row>
    <row r="47" spans="2:10" x14ac:dyDescent="0.25">
      <c r="B47" s="21" t="s">
        <v>41</v>
      </c>
      <c r="C47" s="14"/>
      <c r="D47" s="22"/>
      <c r="E47" s="15">
        <v>30000</v>
      </c>
      <c r="F47" s="15">
        <v>30000</v>
      </c>
      <c r="G47" s="15">
        <v>30000</v>
      </c>
      <c r="H47" s="15">
        <v>30000</v>
      </c>
      <c r="I47" s="15">
        <v>30000</v>
      </c>
      <c r="J47" s="16">
        <f t="shared" si="18"/>
        <v>150000</v>
      </c>
    </row>
    <row r="48" spans="2:10" x14ac:dyDescent="0.25">
      <c r="B48" s="21" t="s">
        <v>42</v>
      </c>
      <c r="C48" s="14"/>
      <c r="D48" s="22"/>
      <c r="E48" s="15">
        <v>10000</v>
      </c>
      <c r="F48" s="15">
        <v>10000</v>
      </c>
      <c r="G48" s="15">
        <v>10000</v>
      </c>
      <c r="H48" s="15">
        <v>10000</v>
      </c>
      <c r="I48" s="15">
        <v>10000</v>
      </c>
      <c r="J48" s="16">
        <f t="shared" si="18"/>
        <v>50000</v>
      </c>
    </row>
    <row r="49" spans="1:10" x14ac:dyDescent="0.25">
      <c r="B49" s="21"/>
      <c r="C49" s="14"/>
      <c r="D49" s="22"/>
      <c r="E49" s="18"/>
      <c r="F49" s="18"/>
      <c r="G49" s="18"/>
      <c r="H49" s="18"/>
      <c r="I49" s="18"/>
      <c r="J49" s="19"/>
    </row>
    <row r="50" spans="1:10" s="23" customFormat="1" x14ac:dyDescent="0.25">
      <c r="B50" s="9" t="s">
        <v>0</v>
      </c>
      <c r="C50" s="24"/>
      <c r="D50" s="25"/>
      <c r="E50" s="26"/>
      <c r="F50" s="26"/>
      <c r="G50" s="26"/>
      <c r="H50" s="26"/>
      <c r="I50" s="26"/>
      <c r="J50" s="27"/>
    </row>
    <row r="51" spans="1:10" x14ac:dyDescent="0.25">
      <c r="B51" s="13" t="s">
        <v>28</v>
      </c>
      <c r="C51" s="14"/>
      <c r="D51" s="22"/>
      <c r="E51" s="15">
        <v>0</v>
      </c>
      <c r="F51" s="15">
        <v>0</v>
      </c>
      <c r="G51" s="15">
        <v>0</v>
      </c>
      <c r="H51" s="15">
        <v>0</v>
      </c>
      <c r="I51" s="15">
        <v>0</v>
      </c>
      <c r="J51" s="16">
        <f t="shared" ref="J51" si="19">SUM(E51:I51)</f>
        <v>0</v>
      </c>
    </row>
    <row r="52" spans="1:10" x14ac:dyDescent="0.25">
      <c r="B52" s="13"/>
      <c r="C52" s="14"/>
      <c r="D52" s="22"/>
      <c r="E52" s="15"/>
      <c r="F52" s="15"/>
      <c r="G52" s="15"/>
      <c r="H52" s="15"/>
      <c r="I52" s="15"/>
      <c r="J52" s="16"/>
    </row>
    <row r="53" spans="1:10" x14ac:dyDescent="0.25">
      <c r="B53" s="13"/>
      <c r="C53" s="14"/>
      <c r="D53" s="22"/>
      <c r="E53" s="28"/>
      <c r="F53" s="28"/>
      <c r="G53" s="28"/>
      <c r="H53" s="28"/>
      <c r="I53" s="28"/>
      <c r="J53" s="19"/>
    </row>
    <row r="54" spans="1:10" x14ac:dyDescent="0.25">
      <c r="B54" s="29"/>
      <c r="C54" s="30"/>
      <c r="D54" s="31"/>
      <c r="E54" s="32"/>
      <c r="F54" s="32"/>
      <c r="G54" s="32"/>
      <c r="H54" s="32"/>
      <c r="I54" s="32"/>
      <c r="J54" s="33"/>
    </row>
    <row r="55" spans="1:10" x14ac:dyDescent="0.25">
      <c r="B55" s="34" t="s">
        <v>48</v>
      </c>
      <c r="C55" s="35"/>
      <c r="D55" s="36"/>
      <c r="E55" s="37">
        <f>SUM(E44:E54)</f>
        <v>96000</v>
      </c>
      <c r="F55" s="37">
        <f t="shared" ref="F55:J55" si="20">SUM(F44:F54)</f>
        <v>179000</v>
      </c>
      <c r="G55" s="37">
        <f t="shared" si="20"/>
        <v>179000</v>
      </c>
      <c r="H55" s="37">
        <f t="shared" si="20"/>
        <v>179000</v>
      </c>
      <c r="I55" s="37">
        <f t="shared" si="20"/>
        <v>94900</v>
      </c>
      <c r="J55" s="37">
        <f t="shared" si="20"/>
        <v>727900</v>
      </c>
    </row>
    <row r="58" spans="1:10" ht="15.75" thickBot="1" x14ac:dyDescent="0.3">
      <c r="A58" s="49" t="s">
        <v>63</v>
      </c>
      <c r="B58" s="77" t="s">
        <v>58</v>
      </c>
      <c r="C58" s="78"/>
      <c r="D58" s="2"/>
      <c r="E58" s="3" t="s">
        <v>2</v>
      </c>
      <c r="F58" s="3" t="s">
        <v>3</v>
      </c>
      <c r="G58" s="3" t="s">
        <v>4</v>
      </c>
      <c r="H58" s="3" t="s">
        <v>5</v>
      </c>
      <c r="I58" s="3" t="s">
        <v>12</v>
      </c>
      <c r="J58" s="4" t="s">
        <v>1</v>
      </c>
    </row>
    <row r="59" spans="1:10" x14ac:dyDescent="0.25">
      <c r="B59" s="50" t="s">
        <v>59</v>
      </c>
      <c r="C59" s="51"/>
      <c r="D59" s="52"/>
      <c r="E59" s="51">
        <v>0</v>
      </c>
      <c r="F59" s="51">
        <v>0</v>
      </c>
      <c r="G59" s="51">
        <v>0</v>
      </c>
      <c r="H59" s="51">
        <v>0</v>
      </c>
      <c r="I59" s="51">
        <v>0</v>
      </c>
      <c r="J59" s="53">
        <f>SUM(E59:I59)</f>
        <v>0</v>
      </c>
    </row>
    <row r="60" spans="1:10" x14ac:dyDescent="0.25">
      <c r="B60" s="54" t="s">
        <v>65</v>
      </c>
      <c r="E60" s="6">
        <v>0</v>
      </c>
      <c r="F60" s="6">
        <v>0</v>
      </c>
      <c r="G60" s="6">
        <v>0</v>
      </c>
      <c r="H60" s="6">
        <v>0</v>
      </c>
      <c r="I60" s="6">
        <v>0</v>
      </c>
      <c r="J60" s="55">
        <f t="shared" ref="J60:J62" si="21">SUM(E60:I60)</f>
        <v>0</v>
      </c>
    </row>
    <row r="61" spans="1:10" x14ac:dyDescent="0.25">
      <c r="B61" s="54"/>
      <c r="J61" s="55">
        <f t="shared" si="21"/>
        <v>0</v>
      </c>
    </row>
    <row r="62" spans="1:10" x14ac:dyDescent="0.25">
      <c r="B62" s="54"/>
      <c r="J62" s="55">
        <f t="shared" si="21"/>
        <v>0</v>
      </c>
    </row>
    <row r="63" spans="1:10" ht="15.75" thickBot="1" x14ac:dyDescent="0.3">
      <c r="B63" s="56" t="s">
        <v>1</v>
      </c>
      <c r="C63" s="57"/>
      <c r="D63" s="58"/>
      <c r="E63" s="57"/>
      <c r="F63" s="57"/>
      <c r="G63" s="57"/>
      <c r="H63" s="57"/>
      <c r="I63" s="57"/>
      <c r="J63" s="59">
        <f>SUM(J59:J62)</f>
        <v>0</v>
      </c>
    </row>
    <row r="65" spans="1:5" x14ac:dyDescent="0.25">
      <c r="A65" s="49" t="s">
        <v>53</v>
      </c>
    </row>
    <row r="66" spans="1:5" ht="15.75" thickBot="1" x14ac:dyDescent="0.3">
      <c r="B66" s="64" t="s">
        <v>54</v>
      </c>
      <c r="C66" s="63" t="s">
        <v>50</v>
      </c>
      <c r="D66" s="63" t="s">
        <v>51</v>
      </c>
      <c r="E66" s="65" t="s">
        <v>1</v>
      </c>
    </row>
    <row r="67" spans="1:5" x14ac:dyDescent="0.25">
      <c r="B67" s="69" t="s">
        <v>46</v>
      </c>
      <c r="E67" s="66">
        <f>J55+J39+J20</f>
        <v>3241416.8174999999</v>
      </c>
    </row>
    <row r="68" spans="1:5" x14ac:dyDescent="0.25">
      <c r="B68" s="13" t="s">
        <v>49</v>
      </c>
      <c r="C68" s="6">
        <v>0.12</v>
      </c>
      <c r="D68" s="7">
        <v>0.6</v>
      </c>
      <c r="E68" s="67">
        <f>C68*E67*D68</f>
        <v>233382.01085999998</v>
      </c>
    </row>
    <row r="69" spans="1:5" x14ac:dyDescent="0.25">
      <c r="B69" s="13" t="s">
        <v>52</v>
      </c>
      <c r="C69" s="6">
        <v>0.12</v>
      </c>
      <c r="D69" s="7">
        <v>0.4</v>
      </c>
      <c r="E69" s="67">
        <f>C69*E67*D69</f>
        <v>155588.00724000001</v>
      </c>
    </row>
    <row r="70" spans="1:5" x14ac:dyDescent="0.25">
      <c r="B70" s="70" t="s">
        <v>61</v>
      </c>
      <c r="C70" s="35"/>
      <c r="D70" s="36"/>
      <c r="E70" s="68">
        <f>SUM(E67:E69)</f>
        <v>3630386.8355999999</v>
      </c>
    </row>
    <row r="71" spans="1:5" x14ac:dyDescent="0.25">
      <c r="B71" s="6" t="s">
        <v>60</v>
      </c>
      <c r="E71" s="62">
        <f>SUM(E70+J63)</f>
        <v>3630386.8355999999</v>
      </c>
    </row>
  </sheetData>
  <mergeCells count="1">
    <mergeCell ref="B58:C58"/>
  </mergeCells>
  <phoneticPr fontId="1" type="noConversion"/>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(MDC)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Mann</dc:creator>
  <cp:lastModifiedBy>Sam Hickey</cp:lastModifiedBy>
  <dcterms:created xsi:type="dcterms:W3CDTF">2025-01-14T02:58:16Z</dcterms:created>
  <dcterms:modified xsi:type="dcterms:W3CDTF">2025-08-27T02:54:50Z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07ddce7-1591-4a00-8c9f-76632455b2e3_Enabled">
    <vt:lpwstr>true</vt:lpwstr>
  </property>
  <property fmtid="{D5CDD505-2E9C-101B-9397-08002B2CF9AE}" pid="3" name="MSIP_Label_f07ddce7-1591-4a00-8c9f-76632455b2e3_SetDate">
    <vt:lpwstr>2025-01-15T02:02:42Z</vt:lpwstr>
  </property>
  <property fmtid="{D5CDD505-2E9C-101B-9397-08002B2CF9AE}" pid="4" name="MSIP_Label_f07ddce7-1591-4a00-8c9f-76632455b2e3_Method">
    <vt:lpwstr>Standard</vt:lpwstr>
  </property>
  <property fmtid="{D5CDD505-2E9C-101B-9397-08002B2CF9AE}" pid="5" name="MSIP_Label_f07ddce7-1591-4a00-8c9f-76632455b2e3_Name">
    <vt:lpwstr>Internal</vt:lpwstr>
  </property>
  <property fmtid="{D5CDD505-2E9C-101B-9397-08002B2CF9AE}" pid="6" name="MSIP_Label_f07ddce7-1591-4a00-8c9f-76632455b2e3_SiteId">
    <vt:lpwstr>a3829b1c-ecbe-49d4-88e9-4f28f79afa11</vt:lpwstr>
  </property>
  <property fmtid="{D5CDD505-2E9C-101B-9397-08002B2CF9AE}" pid="7" name="MSIP_Label_f07ddce7-1591-4a00-8c9f-76632455b2e3_ActionId">
    <vt:lpwstr>46c3518e-78f9-440c-97f0-58d88b383c7a</vt:lpwstr>
  </property>
  <property fmtid="{D5CDD505-2E9C-101B-9397-08002B2CF9AE}" pid="8" name="MSIP_Label_f07ddce7-1591-4a00-8c9f-76632455b2e3_ContentBits">
    <vt:lpwstr>0</vt:lpwstr>
  </property>
</Properties>
</file>